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1_Bao_Le" sheetId="1" state="visible" r:id="rId1"/>
    <sheet xmlns:r="http://schemas.openxmlformats.org/officeDocument/2006/relationships" name="PA2_Bao_Cont" sheetId="2" state="visible" r:id="rId2"/>
    <sheet xmlns:r="http://schemas.openxmlformats.org/officeDocument/2006/relationships" name="PA3_ThucTe_Le" sheetId="3" state="visible" r:id="rId3"/>
    <sheet xmlns:r="http://schemas.openxmlformats.org/officeDocument/2006/relationships" name="PA4_ThucTe_Con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Segoe UI"/>
      <b val="1"/>
      <color rgb="001B365D"/>
      <sz val="14"/>
    </font>
    <font>
      <name val="Segoe UI"/>
      <b val="1"/>
      <sz val="11"/>
    </font>
    <font>
      <name val="Segoe UI"/>
      <i val="1"/>
      <color rgb="00555555"/>
      <sz val="10"/>
    </font>
    <font>
      <name val="Segoe UI"/>
      <b val="1"/>
      <color rgb="00FFFFFF"/>
      <sz val="11"/>
    </font>
    <font>
      <name val="Segoe UI"/>
      <sz val="11"/>
    </font>
  </fonts>
  <fills count="5">
    <fill>
      <patternFill/>
    </fill>
    <fill>
      <patternFill patternType="gray125"/>
    </fill>
    <fill>
      <patternFill patternType="solid">
        <fgColor rgb="001B365D"/>
        <bgColor rgb="001B365D"/>
      </patternFill>
    </fill>
    <fill>
      <patternFill patternType="solid">
        <fgColor rgb="00F5F7FA"/>
        <bgColor rgb="00F5F7FA"/>
      </patternFill>
    </fill>
    <fill>
      <patternFill patternType="solid">
        <fgColor rgb="00E6FFFA"/>
        <bgColor rgb="00E6FFFA"/>
      </patternFill>
    </fill>
  </fills>
  <borders count="3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</border>
    <border>
      <top style="thin">
        <color rgb="00AAAAAA"/>
      </top>
      <bottom style="double">
        <color rgb="001B365D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/>
    </xf>
    <xf numFmtId="0" fontId="5" fillId="0" borderId="1" applyAlignment="1" pivotButton="0" quotePrefix="0" xfId="0">
      <alignment horizontal="left"/>
    </xf>
    <xf numFmtId="10" fontId="5" fillId="0" borderId="1" applyAlignment="1" pivotButton="0" quotePrefix="0" xfId="0">
      <alignment horizontal="right"/>
    </xf>
    <xf numFmtId="3" fontId="5" fillId="0" borderId="1" applyAlignment="1" pivotButton="0" quotePrefix="0" xfId="0">
      <alignment horizontal="right"/>
    </xf>
    <xf numFmtId="4" fontId="5" fillId="0" borderId="1" applyAlignment="1" pivotButton="0" quotePrefix="0" xfId="0">
      <alignment horizontal="right"/>
    </xf>
    <xf numFmtId="0" fontId="0" fillId="3" borderId="2" pivotButton="0" quotePrefix="0" xfId="0"/>
    <xf numFmtId="0" fontId="2" fillId="3" borderId="2" applyAlignment="1" pivotButton="0" quotePrefix="0" xfId="0">
      <alignment horizontal="right"/>
    </xf>
    <xf numFmtId="10" fontId="2" fillId="3" borderId="2" applyAlignment="1" pivotButton="0" quotePrefix="0" xfId="0">
      <alignment horizontal="right"/>
    </xf>
    <xf numFmtId="4" fontId="2" fillId="3" borderId="2" applyAlignment="1" pivotButton="0" quotePrefix="0" xfId="0">
      <alignment horizontal="right"/>
    </xf>
    <xf numFmtId="0" fontId="2" fillId="3" borderId="0" pivotButton="0" quotePrefix="0" xfId="0"/>
    <xf numFmtId="0" fontId="5" fillId="0" borderId="1" pivotButton="0" quotePrefix="0" xfId="0"/>
    <xf numFmtId="0" fontId="2" fillId="3" borderId="1" pivotButton="0" quotePrefix="0" xfId="0"/>
    <xf numFmtId="4" fontId="2" fillId="3" borderId="1" applyAlignment="1" pivotButton="0" quotePrefix="0" xfId="0">
      <alignment horizontal="right"/>
    </xf>
    <xf numFmtId="0" fontId="2" fillId="4" borderId="1" pivotButton="0" quotePrefix="0" xfId="0"/>
    <xf numFmtId="3" fontId="2" fillId="4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showGridLines="1" workbookViewId="0">
      <selection activeCell="A1" sqref="A1"/>
    </sheetView>
  </sheetViews>
  <sheetFormatPr baseColWidth="8" defaultRowHeight="15"/>
  <cols>
    <col width="6" customWidth="1" min="1" max="1"/>
    <col width="38" customWidth="1" min="2" max="2"/>
    <col width="24" customWidth="1" min="3" max="3"/>
    <col width="24" customWidth="1" min="4" max="4"/>
    <col width="20" customWidth="1" min="5" max="5"/>
    <col width="18" customWidth="1" min="6" max="6"/>
    <col width="22" customWidth="1" min="7" max="7"/>
  </cols>
  <sheetData>
    <row r="1">
      <c r="A1" s="1" t="inlineStr">
        <is>
          <t>BẢNG TÍNH GIÁ THÀNH SƠN UV</t>
        </is>
      </c>
    </row>
    <row r="2">
      <c r="A2" s="2" t="inlineStr">
        <is>
          <t>Công thức: BT_UV 2008 Sealer | Quy chuẩn 50/50 - Giá báo lẻ</t>
        </is>
      </c>
    </row>
    <row r="3">
      <c r="A3" s="3" t="inlineStr">
        <is>
          <t>Cập nhật bảng giá mới nhất: 15/07/2026</t>
        </is>
      </c>
    </row>
    <row r="4"/>
    <row r="5" ht="28" customHeight="1">
      <c r="A5" s="4" t="inlineStr">
        <is>
          <t>STT</t>
        </is>
      </c>
      <c r="B5" s="4" t="inlineStr">
        <is>
          <t>Tên nguyên liệu</t>
        </is>
      </c>
      <c r="C5" s="4" t="inlineStr">
        <is>
          <t>Tỷ lệ %</t>
        </is>
      </c>
      <c r="D5" s="4" t="inlineStr">
        <is>
          <t>Đơn giá tồn kho (BQGQ)</t>
        </is>
      </c>
      <c r="E5" s="4" t="inlineStr">
        <is>
          <t>Đơn giá báo mới</t>
        </is>
      </c>
      <c r="F5" s="4" t="inlineStr">
        <is>
          <t>Đơn giá áp dụng</t>
        </is>
      </c>
      <c r="G5" s="4" t="inlineStr">
        <is>
          <t>Thành tiền (VND)</t>
        </is>
      </c>
    </row>
    <row r="6">
      <c r="A6" s="5" t="n">
        <v>1</v>
      </c>
      <c r="B6" s="6" t="inlineStr">
        <is>
          <t>B113</t>
        </is>
      </c>
      <c r="C6" s="7" t="n">
        <v>0.2233</v>
      </c>
      <c r="D6" s="8" t="n">
        <v>46959</v>
      </c>
      <c r="E6" s="8" t="n">
        <v>62000</v>
      </c>
      <c r="F6" s="8">
        <f>ROUND(0.5*D6 + 0.5*E6, 0)</f>
        <v/>
      </c>
      <c r="G6" s="9">
        <f>C6*F6</f>
        <v/>
      </c>
    </row>
    <row r="7">
      <c r="A7" s="5" t="n">
        <v>2</v>
      </c>
      <c r="B7" s="6" t="inlineStr">
        <is>
          <t>W522</t>
        </is>
      </c>
      <c r="C7" s="7" t="n">
        <v>0.3</v>
      </c>
      <c r="D7" s="8" t="n">
        <v>50025.417</v>
      </c>
      <c r="E7" s="8" t="n">
        <v>50000</v>
      </c>
      <c r="F7" s="8">
        <f>ROUND(0.5*D7 + 0.5*E7, 0)</f>
        <v/>
      </c>
      <c r="G7" s="9">
        <f>C7*F7</f>
        <v/>
      </c>
    </row>
    <row r="8">
      <c r="A8" s="5" t="n">
        <v>3</v>
      </c>
      <c r="B8" s="6" t="inlineStr">
        <is>
          <t>EM223/TPGDA</t>
        </is>
      </c>
      <c r="C8" s="7" t="n">
        <v>0.04</v>
      </c>
      <c r="D8" s="8" t="n">
        <v>73000</v>
      </c>
      <c r="E8" s="8" t="n">
        <v>54000</v>
      </c>
      <c r="F8" s="8">
        <f>ROUND(0.5*D8 + 0.5*E8, 0)</f>
        <v/>
      </c>
      <c r="G8" s="9">
        <f>C8*F8</f>
        <v/>
      </c>
    </row>
    <row r="9">
      <c r="A9" s="5" t="n">
        <v>4</v>
      </c>
      <c r="B9" s="6" t="inlineStr">
        <is>
          <t>TM 2800</t>
        </is>
      </c>
      <c r="C9" s="7" t="n">
        <v>0.2167</v>
      </c>
      <c r="D9" s="8" t="n">
        <v>13200</v>
      </c>
      <c r="E9" s="8" t="n">
        <v>13200</v>
      </c>
      <c r="F9" s="8">
        <f>ROUND(0.5*D9 + 0.5*E9, 0)</f>
        <v/>
      </c>
      <c r="G9" s="9">
        <f>C9*F9</f>
        <v/>
      </c>
    </row>
    <row r="10">
      <c r="A10" s="5" t="n">
        <v>5</v>
      </c>
      <c r="B10" s="6" t="inlineStr">
        <is>
          <t>AK60 (A66)</t>
        </is>
      </c>
      <c r="C10" s="7" t="n">
        <v>0.1867</v>
      </c>
      <c r="D10" s="8" t="n">
        <v>69436.62</v>
      </c>
      <c r="E10" s="8" t="n">
        <v>67000</v>
      </c>
      <c r="F10" s="8">
        <f>ROUND(0.5*D10 + 0.5*E10, 0)</f>
        <v/>
      </c>
      <c r="G10" s="9">
        <f>C10*F10</f>
        <v/>
      </c>
    </row>
    <row r="11">
      <c r="A11" s="5" t="n">
        <v>6</v>
      </c>
      <c r="B11" s="6" t="inlineStr">
        <is>
          <t>D1173 (173)</t>
        </is>
      </c>
      <c r="C11" s="7" t="n">
        <v>0.0333</v>
      </c>
      <c r="D11" s="8" t="n">
        <v>85275.50999999999</v>
      </c>
      <c r="E11" s="8" t="n">
        <v>90000</v>
      </c>
      <c r="F11" s="8">
        <f>ROUND(0.5*D11 + 0.5*E11, 0)</f>
        <v/>
      </c>
      <c r="G11" s="9">
        <f>C11*F11</f>
        <v/>
      </c>
    </row>
    <row r="12">
      <c r="A12" s="10" t="n"/>
      <c r="B12" s="11" t="inlineStr">
        <is>
          <t>Tổng cộng</t>
        </is>
      </c>
      <c r="C12" s="12">
        <f>SUM(C6:C11)</f>
        <v/>
      </c>
      <c r="D12" s="10" t="n"/>
      <c r="E12" s="10" t="n"/>
      <c r="F12" s="10" t="n"/>
      <c r="G12" s="13">
        <f>SUM(G6:G11)</f>
        <v/>
      </c>
    </row>
    <row r="13"/>
    <row r="14"/>
    <row r="15">
      <c r="B15" s="14" t="inlineStr">
        <is>
          <t>BẢNG TÍNH GIÁ BÁN ĐỊNH HƯỚNG</t>
        </is>
      </c>
    </row>
    <row r="16">
      <c r="B16" s="15" t="inlineStr">
        <is>
          <t>Giá thành nguyên liệu thuần/kg</t>
        </is>
      </c>
      <c r="C16" s="9">
        <f>G12</f>
        <v/>
      </c>
    </row>
    <row r="17">
      <c r="B17" s="15" t="inlineStr">
        <is>
          <t>Hao hụt sản xuất (2%)</t>
        </is>
      </c>
      <c r="C17" s="9">
        <f>C16*0.02</f>
        <v/>
      </c>
    </row>
    <row r="18">
      <c r="B18" s="15" t="inlineStr">
        <is>
          <t>Chi phí vận hành (18%)</t>
        </is>
      </c>
      <c r="C18" s="9">
        <f>(C16+C17)*0.18</f>
        <v/>
      </c>
    </row>
    <row r="19">
      <c r="B19" s="15" t="inlineStr">
        <is>
          <t>Chi phí bao bì vỏ thùng</t>
        </is>
      </c>
      <c r="C19" s="8" t="n">
        <v>3200</v>
      </c>
    </row>
    <row r="20">
      <c r="B20" s="16" t="inlineStr">
        <is>
          <t>TỔNG CHI PHÍ CƠ SỞ (A)</t>
        </is>
      </c>
      <c r="C20" s="17">
        <f>SUM(C16:C19)</f>
        <v/>
      </c>
    </row>
    <row r="21">
      <c r="B21" s="15" t="inlineStr">
        <is>
          <t>Lợi nhuận định hướng (15% do A &lt; 100k)</t>
        </is>
      </c>
      <c r="C21" s="9">
        <f>C20*0.15</f>
        <v/>
      </c>
    </row>
    <row r="22">
      <c r="B22" s="16" t="inlineStr">
        <is>
          <t>GIÁ BÁN ĐỊNH HƯỚNG (Chưa VAT)</t>
        </is>
      </c>
      <c r="C22" s="17">
        <f>C20+C21</f>
        <v/>
      </c>
    </row>
    <row r="23">
      <c r="B23" s="18" t="inlineStr">
        <is>
          <t>GIÁ BÁN LÀM TRÒN</t>
        </is>
      </c>
      <c r="C23" s="19">
        <f>ROUND(C22, 0)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3"/>
  <sheetViews>
    <sheetView showGridLines="1" workbookViewId="0">
      <selection activeCell="A1" sqref="A1"/>
    </sheetView>
  </sheetViews>
  <sheetFormatPr baseColWidth="8" defaultRowHeight="15"/>
  <cols>
    <col width="6" customWidth="1" min="1" max="1"/>
    <col width="38" customWidth="1" min="2" max="2"/>
    <col width="24" customWidth="1" min="3" max="3"/>
    <col width="24" customWidth="1" min="4" max="4"/>
    <col width="20" customWidth="1" min="5" max="5"/>
    <col width="18" customWidth="1" min="6" max="6"/>
    <col width="22" customWidth="1" min="7" max="7"/>
  </cols>
  <sheetData>
    <row r="1">
      <c r="A1" s="1" t="inlineStr">
        <is>
          <t>BẢNG TÍNH GIÁ THÀNH SƠN UV</t>
        </is>
      </c>
    </row>
    <row r="2">
      <c r="A2" s="2" t="inlineStr">
        <is>
          <t>Công thức: BT_UV 2008 Sealer | Quy chuẩn 50/50 - Giá báo cont</t>
        </is>
      </c>
    </row>
    <row r="3">
      <c r="A3" s="3" t="inlineStr">
        <is>
          <t>Cập nhật bảng giá mới nhất: 15/07/2026</t>
        </is>
      </c>
    </row>
    <row r="4"/>
    <row r="5" ht="28" customHeight="1">
      <c r="A5" s="4" t="inlineStr">
        <is>
          <t>STT</t>
        </is>
      </c>
      <c r="B5" s="4" t="inlineStr">
        <is>
          <t>Tên nguyên liệu</t>
        </is>
      </c>
      <c r="C5" s="4" t="inlineStr">
        <is>
          <t>Tỷ lệ %</t>
        </is>
      </c>
      <c r="D5" s="4" t="inlineStr">
        <is>
          <t>Đơn giá tồn kho (BQGQ)</t>
        </is>
      </c>
      <c r="E5" s="4" t="inlineStr">
        <is>
          <t>Đơn giá báo mới</t>
        </is>
      </c>
      <c r="F5" s="4" t="inlineStr">
        <is>
          <t>Đơn giá áp dụng</t>
        </is>
      </c>
      <c r="G5" s="4" t="inlineStr">
        <is>
          <t>Thành tiền (VND)</t>
        </is>
      </c>
    </row>
    <row r="6">
      <c r="A6" s="5" t="n">
        <v>1</v>
      </c>
      <c r="B6" s="6" t="inlineStr">
        <is>
          <t>B113</t>
        </is>
      </c>
      <c r="C6" s="7" t="n">
        <v>0.2233</v>
      </c>
      <c r="D6" s="8" t="n">
        <v>46959</v>
      </c>
      <c r="E6" s="8" t="n">
        <v>56802.4</v>
      </c>
      <c r="F6" s="8">
        <f>ROUND(0.5*D6 + 0.5*E6, 0)</f>
        <v/>
      </c>
      <c r="G6" s="9">
        <f>C6*F6</f>
        <v/>
      </c>
    </row>
    <row r="7">
      <c r="A7" s="5" t="n">
        <v>2</v>
      </c>
      <c r="B7" s="6" t="inlineStr">
        <is>
          <t>W522</t>
        </is>
      </c>
      <c r="C7" s="7" t="n">
        <v>0.3</v>
      </c>
      <c r="D7" s="8" t="n">
        <v>50025.417</v>
      </c>
      <c r="E7" s="8" t="n">
        <v>43412.4</v>
      </c>
      <c r="F7" s="8">
        <f>ROUND(0.5*D7 + 0.5*E7, 0)</f>
        <v/>
      </c>
      <c r="G7" s="9">
        <f>C7*F7</f>
        <v/>
      </c>
    </row>
    <row r="8">
      <c r="A8" s="5" t="n">
        <v>3</v>
      </c>
      <c r="B8" s="6" t="inlineStr">
        <is>
          <t>EM223/TPGDA</t>
        </is>
      </c>
      <c r="C8" s="7" t="n">
        <v>0.04</v>
      </c>
      <c r="D8" s="8" t="n">
        <v>73000</v>
      </c>
      <c r="E8" s="8" t="n">
        <v>54000</v>
      </c>
      <c r="F8" s="8">
        <f>ROUND(0.5*D8 + 0.5*E8, 0)</f>
        <v/>
      </c>
      <c r="G8" s="9">
        <f>C8*F8</f>
        <v/>
      </c>
    </row>
    <row r="9">
      <c r="A9" s="5" t="n">
        <v>4</v>
      </c>
      <c r="B9" s="6" t="inlineStr">
        <is>
          <t>TM 2800</t>
        </is>
      </c>
      <c r="C9" s="7" t="n">
        <v>0.2167</v>
      </c>
      <c r="D9" s="8" t="n">
        <v>13200</v>
      </c>
      <c r="E9" s="8" t="n">
        <v>13200</v>
      </c>
      <c r="F9" s="8">
        <f>ROUND(0.5*D9 + 0.5*E9, 0)</f>
        <v/>
      </c>
      <c r="G9" s="9">
        <f>C9*F9</f>
        <v/>
      </c>
    </row>
    <row r="10">
      <c r="A10" s="5" t="n">
        <v>5</v>
      </c>
      <c r="B10" s="6" t="inlineStr">
        <is>
          <t>AK60 (A66)</t>
        </is>
      </c>
      <c r="C10" s="7" t="n">
        <v>0.1867</v>
      </c>
      <c r="D10" s="8" t="n">
        <v>69436.62</v>
      </c>
      <c r="E10" s="8" t="n">
        <v>67000</v>
      </c>
      <c r="F10" s="8">
        <f>ROUND(0.5*D10 + 0.5*E10, 0)</f>
        <v/>
      </c>
      <c r="G10" s="9">
        <f>C10*F10</f>
        <v/>
      </c>
    </row>
    <row r="11">
      <c r="A11" s="5" t="n">
        <v>6</v>
      </c>
      <c r="B11" s="6" t="inlineStr">
        <is>
          <t>D1173 (173)</t>
        </is>
      </c>
      <c r="C11" s="7" t="n">
        <v>0.0333</v>
      </c>
      <c r="D11" s="8" t="n">
        <v>85275.50999999999</v>
      </c>
      <c r="E11" s="8" t="n">
        <v>90000</v>
      </c>
      <c r="F11" s="8">
        <f>ROUND(0.5*D11 + 0.5*E11, 0)</f>
        <v/>
      </c>
      <c r="G11" s="9">
        <f>C11*F11</f>
        <v/>
      </c>
    </row>
    <row r="12">
      <c r="A12" s="10" t="n"/>
      <c r="B12" s="11" t="inlineStr">
        <is>
          <t>Tổng cộng</t>
        </is>
      </c>
      <c r="C12" s="12">
        <f>SUM(C6:C11)</f>
        <v/>
      </c>
      <c r="D12" s="10" t="n"/>
      <c r="E12" s="10" t="n"/>
      <c r="F12" s="10" t="n"/>
      <c r="G12" s="13">
        <f>SUM(G6:G11)</f>
        <v/>
      </c>
    </row>
    <row r="13"/>
    <row r="14"/>
    <row r="15">
      <c r="B15" s="14" t="inlineStr">
        <is>
          <t>BẢNG TÍNH GIÁ BÁN ĐỊNH HƯỚNG</t>
        </is>
      </c>
    </row>
    <row r="16">
      <c r="B16" s="15" t="inlineStr">
        <is>
          <t>Giá thành nguyên liệu thuần/kg</t>
        </is>
      </c>
      <c r="C16" s="9">
        <f>G12</f>
        <v/>
      </c>
    </row>
    <row r="17">
      <c r="B17" s="15" t="inlineStr">
        <is>
          <t>Hao hụt sản xuất (2%)</t>
        </is>
      </c>
      <c r="C17" s="9">
        <f>C16*0.02</f>
        <v/>
      </c>
    </row>
    <row r="18">
      <c r="B18" s="15" t="inlineStr">
        <is>
          <t>Chi phí vận hành (18%)</t>
        </is>
      </c>
      <c r="C18" s="9">
        <f>(C16+C17)*0.18</f>
        <v/>
      </c>
    </row>
    <row r="19">
      <c r="B19" s="15" t="inlineStr">
        <is>
          <t>Chi phí bao bì vỏ thùng</t>
        </is>
      </c>
      <c r="C19" s="8" t="n">
        <v>3200</v>
      </c>
    </row>
    <row r="20">
      <c r="B20" s="16" t="inlineStr">
        <is>
          <t>TỔNG CHI PHÍ CƠ SỞ (A)</t>
        </is>
      </c>
      <c r="C20" s="17">
        <f>SUM(C16:C19)</f>
        <v/>
      </c>
    </row>
    <row r="21">
      <c r="B21" s="15" t="inlineStr">
        <is>
          <t>Lợi nhuận định hướng (15% do A &lt; 100k)</t>
        </is>
      </c>
      <c r="C21" s="9">
        <f>C20*0.15</f>
        <v/>
      </c>
    </row>
    <row r="22">
      <c r="B22" s="16" t="inlineStr">
        <is>
          <t>GIÁ BÁN ĐỊNH HƯỚNG (Chưa VAT)</t>
        </is>
      </c>
      <c r="C22" s="17">
        <f>C20+C21</f>
        <v/>
      </c>
    </row>
    <row r="23">
      <c r="B23" s="18" t="inlineStr">
        <is>
          <t>GIÁ BÁN LÀM TRÒN</t>
        </is>
      </c>
      <c r="C23" s="19">
        <f>ROUND(C22, 0)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3"/>
  <sheetViews>
    <sheetView showGridLines="1" workbookViewId="0">
      <selection activeCell="A1" sqref="A1"/>
    </sheetView>
  </sheetViews>
  <sheetFormatPr baseColWidth="8" defaultRowHeight="15"/>
  <cols>
    <col width="6" customWidth="1" min="1" max="1"/>
    <col width="38" customWidth="1" min="2" max="2"/>
    <col width="24" customWidth="1" min="3" max="3"/>
    <col width="24" customWidth="1" min="4" max="4"/>
    <col width="20" customWidth="1" min="5" max="5"/>
    <col width="18" customWidth="1" min="6" max="6"/>
    <col width="22" customWidth="1" min="7" max="7"/>
  </cols>
  <sheetData>
    <row r="1">
      <c r="A1" s="1" t="inlineStr">
        <is>
          <t>BẢNG TÍNH GIÁ THÀNH SƠN UV</t>
        </is>
      </c>
    </row>
    <row r="2">
      <c r="A2" s="2" t="inlineStr">
        <is>
          <t>Công thức: BT_UV 2008 Sealer | Thực tế 40/60 - Giá báo lẻ</t>
        </is>
      </c>
    </row>
    <row r="3">
      <c r="A3" s="3" t="inlineStr">
        <is>
          <t>Cập nhật bảng giá mới nhất: 15/07/2026</t>
        </is>
      </c>
    </row>
    <row r="4"/>
    <row r="5" ht="28" customHeight="1">
      <c r="A5" s="4" t="inlineStr">
        <is>
          <t>STT</t>
        </is>
      </c>
      <c r="B5" s="4" t="inlineStr">
        <is>
          <t>Tên nguyên liệu</t>
        </is>
      </c>
      <c r="C5" s="4" t="inlineStr">
        <is>
          <t>Tỷ lệ %</t>
        </is>
      </c>
      <c r="D5" s="4" t="inlineStr">
        <is>
          <t>Đơn giá tồn kho (BQGQ)</t>
        </is>
      </c>
      <c r="E5" s="4" t="inlineStr">
        <is>
          <t>Đơn giá báo mới</t>
        </is>
      </c>
      <c r="F5" s="4" t="inlineStr">
        <is>
          <t>Đơn giá áp dụng</t>
        </is>
      </c>
      <c r="G5" s="4" t="inlineStr">
        <is>
          <t>Thành tiền (VND)</t>
        </is>
      </c>
    </row>
    <row r="6">
      <c r="A6" s="5" t="n">
        <v>1</v>
      </c>
      <c r="B6" s="6" t="inlineStr">
        <is>
          <t>B113</t>
        </is>
      </c>
      <c r="C6" s="7" t="n">
        <v>0.2233</v>
      </c>
      <c r="D6" s="8" t="n">
        <v>46959</v>
      </c>
      <c r="E6" s="8" t="n">
        <v>62000</v>
      </c>
      <c r="F6" s="8">
        <f>ROUND(0.4*D6 + 0.6*E6, 0)</f>
        <v/>
      </c>
      <c r="G6" s="9">
        <f>C6*F6</f>
        <v/>
      </c>
    </row>
    <row r="7">
      <c r="A7" s="5" t="n">
        <v>2</v>
      </c>
      <c r="B7" s="6" t="inlineStr">
        <is>
          <t>W522</t>
        </is>
      </c>
      <c r="C7" s="7" t="n">
        <v>0.3</v>
      </c>
      <c r="D7" s="8" t="n">
        <v>50025.417</v>
      </c>
      <c r="E7" s="8" t="n">
        <v>50000</v>
      </c>
      <c r="F7" s="8">
        <f>ROUND(0.4*D7 + 0.6*E7, 0)</f>
        <v/>
      </c>
      <c r="G7" s="9">
        <f>C7*F7</f>
        <v/>
      </c>
    </row>
    <row r="8">
      <c r="A8" s="5" t="n">
        <v>3</v>
      </c>
      <c r="B8" s="6" t="inlineStr">
        <is>
          <t>EM223/TPGDA</t>
        </is>
      </c>
      <c r="C8" s="7" t="n">
        <v>0.04</v>
      </c>
      <c r="D8" s="8" t="n">
        <v>73000</v>
      </c>
      <c r="E8" s="8" t="n">
        <v>54000</v>
      </c>
      <c r="F8" s="8">
        <f>ROUND(0.4*D8 + 0.6*E8, 0)</f>
        <v/>
      </c>
      <c r="G8" s="9">
        <f>C8*F8</f>
        <v/>
      </c>
    </row>
    <row r="9">
      <c r="A9" s="5" t="n">
        <v>4</v>
      </c>
      <c r="B9" s="6" t="inlineStr">
        <is>
          <t>TM 2800</t>
        </is>
      </c>
      <c r="C9" s="7" t="n">
        <v>0.2167</v>
      </c>
      <c r="D9" s="8" t="n">
        <v>13200</v>
      </c>
      <c r="E9" s="8" t="n">
        <v>13200</v>
      </c>
      <c r="F9" s="8">
        <f>ROUND(0.4*D9 + 0.6*E9, 0)</f>
        <v/>
      </c>
      <c r="G9" s="9">
        <f>C9*F9</f>
        <v/>
      </c>
    </row>
    <row r="10">
      <c r="A10" s="5" t="n">
        <v>5</v>
      </c>
      <c r="B10" s="6" t="inlineStr">
        <is>
          <t>AK60 (A66)</t>
        </is>
      </c>
      <c r="C10" s="7" t="n">
        <v>0.1867</v>
      </c>
      <c r="D10" s="8" t="n">
        <v>69436.62</v>
      </c>
      <c r="E10" s="8" t="n">
        <v>67000</v>
      </c>
      <c r="F10" s="8">
        <f>ROUND(0.4*D10 + 0.6*E10, 0)</f>
        <v/>
      </c>
      <c r="G10" s="9">
        <f>C10*F10</f>
        <v/>
      </c>
    </row>
    <row r="11">
      <c r="A11" s="5" t="n">
        <v>6</v>
      </c>
      <c r="B11" s="6" t="inlineStr">
        <is>
          <t>D1173 (173)</t>
        </is>
      </c>
      <c r="C11" s="7" t="n">
        <v>0.0333</v>
      </c>
      <c r="D11" s="8" t="n">
        <v>85275.50999999999</v>
      </c>
      <c r="E11" s="8" t="n">
        <v>90000</v>
      </c>
      <c r="F11" s="8">
        <f>ROUND(0.4*D11 + 0.6*E11, 0)</f>
        <v/>
      </c>
      <c r="G11" s="9">
        <f>C11*F11</f>
        <v/>
      </c>
    </row>
    <row r="12">
      <c r="A12" s="10" t="n"/>
      <c r="B12" s="11" t="inlineStr">
        <is>
          <t>Tổng cộng</t>
        </is>
      </c>
      <c r="C12" s="12">
        <f>SUM(C6:C11)</f>
        <v/>
      </c>
      <c r="D12" s="10" t="n"/>
      <c r="E12" s="10" t="n"/>
      <c r="F12" s="10" t="n"/>
      <c r="G12" s="13">
        <f>SUM(G6:G11)</f>
        <v/>
      </c>
    </row>
    <row r="13"/>
    <row r="14"/>
    <row r="15">
      <c r="B15" s="14" t="inlineStr">
        <is>
          <t>BẢNG TÍNH GIÁ BÁN ĐỊNH HƯỚNG</t>
        </is>
      </c>
    </row>
    <row r="16">
      <c r="B16" s="15" t="inlineStr">
        <is>
          <t>Giá thành nguyên liệu thuần/kg</t>
        </is>
      </c>
      <c r="C16" s="9">
        <f>G12</f>
        <v/>
      </c>
    </row>
    <row r="17">
      <c r="B17" s="15" t="inlineStr">
        <is>
          <t>Hao hụt sản xuất (2%)</t>
        </is>
      </c>
      <c r="C17" s="9">
        <f>C16*0.02</f>
        <v/>
      </c>
    </row>
    <row r="18">
      <c r="B18" s="15" t="inlineStr">
        <is>
          <t>Chi phí vận hành (18%)</t>
        </is>
      </c>
      <c r="C18" s="9">
        <f>(C16+C17)*0.18</f>
        <v/>
      </c>
    </row>
    <row r="19">
      <c r="B19" s="15" t="inlineStr">
        <is>
          <t>Chi phí bao bì vỏ thùng</t>
        </is>
      </c>
      <c r="C19" s="8" t="n">
        <v>3200</v>
      </c>
    </row>
    <row r="20">
      <c r="B20" s="16" t="inlineStr">
        <is>
          <t>TỔNG CHI PHÍ CƠ SỞ (A)</t>
        </is>
      </c>
      <c r="C20" s="17">
        <f>SUM(C16:C19)</f>
        <v/>
      </c>
    </row>
    <row r="21">
      <c r="B21" s="15" t="inlineStr">
        <is>
          <t>Lợi nhuận định hướng (15% do A &lt; 100k)</t>
        </is>
      </c>
      <c r="C21" s="9">
        <f>C20*0.15</f>
        <v/>
      </c>
    </row>
    <row r="22">
      <c r="B22" s="16" t="inlineStr">
        <is>
          <t>GIÁ BÁN ĐỊNH HƯỚNG (Chưa VAT)</t>
        </is>
      </c>
      <c r="C22" s="17">
        <f>C20+C21</f>
        <v/>
      </c>
    </row>
    <row r="23">
      <c r="B23" s="18" t="inlineStr">
        <is>
          <t>GIÁ BÁN LÀM TRÒN</t>
        </is>
      </c>
      <c r="C23" s="19">
        <f>ROUND(C22, 0)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23"/>
  <sheetViews>
    <sheetView showGridLines="1" workbookViewId="0">
      <selection activeCell="A1" sqref="A1"/>
    </sheetView>
  </sheetViews>
  <sheetFormatPr baseColWidth="8" defaultRowHeight="15"/>
  <cols>
    <col width="6" customWidth="1" min="1" max="1"/>
    <col width="38" customWidth="1" min="2" max="2"/>
    <col width="24" customWidth="1" min="3" max="3"/>
    <col width="24" customWidth="1" min="4" max="4"/>
    <col width="20" customWidth="1" min="5" max="5"/>
    <col width="18" customWidth="1" min="6" max="6"/>
    <col width="22" customWidth="1" min="7" max="7"/>
  </cols>
  <sheetData>
    <row r="1">
      <c r="A1" s="1" t="inlineStr">
        <is>
          <t>BẢNG TÍNH GIÁ THÀNH SƠN UV</t>
        </is>
      </c>
    </row>
    <row r="2">
      <c r="A2" s="2" t="inlineStr">
        <is>
          <t>Công thức: BT_UV 2008 Sealer | Thực tế 40/60 - Giá báo cont</t>
        </is>
      </c>
    </row>
    <row r="3">
      <c r="A3" s="3" t="inlineStr">
        <is>
          <t>Cập nhật bảng giá mới nhất: 15/07/2026</t>
        </is>
      </c>
    </row>
    <row r="4"/>
    <row r="5" ht="28" customHeight="1">
      <c r="A5" s="4" t="inlineStr">
        <is>
          <t>STT</t>
        </is>
      </c>
      <c r="B5" s="4" t="inlineStr">
        <is>
          <t>Tên nguyên liệu</t>
        </is>
      </c>
      <c r="C5" s="4" t="inlineStr">
        <is>
          <t>Tỷ lệ %</t>
        </is>
      </c>
      <c r="D5" s="4" t="inlineStr">
        <is>
          <t>Đơn giá tồn kho (BQGQ)</t>
        </is>
      </c>
      <c r="E5" s="4" t="inlineStr">
        <is>
          <t>Đơn giá báo mới</t>
        </is>
      </c>
      <c r="F5" s="4" t="inlineStr">
        <is>
          <t>Đơn giá áp dụng</t>
        </is>
      </c>
      <c r="G5" s="4" t="inlineStr">
        <is>
          <t>Thành tiền (VND)</t>
        </is>
      </c>
    </row>
    <row r="6">
      <c r="A6" s="5" t="n">
        <v>1</v>
      </c>
      <c r="B6" s="6" t="inlineStr">
        <is>
          <t>B113</t>
        </is>
      </c>
      <c r="C6" s="7" t="n">
        <v>0.2233</v>
      </c>
      <c r="D6" s="8" t="n">
        <v>46959</v>
      </c>
      <c r="E6" s="8" t="n">
        <v>56802.4</v>
      </c>
      <c r="F6" s="8">
        <f>ROUND(0.4*D6 + 0.6*E6, 0)</f>
        <v/>
      </c>
      <c r="G6" s="9">
        <f>C6*F6</f>
        <v/>
      </c>
    </row>
    <row r="7">
      <c r="A7" s="5" t="n">
        <v>2</v>
      </c>
      <c r="B7" s="6" t="inlineStr">
        <is>
          <t>W522</t>
        </is>
      </c>
      <c r="C7" s="7" t="n">
        <v>0.3</v>
      </c>
      <c r="D7" s="8" t="n">
        <v>50025.417</v>
      </c>
      <c r="E7" s="8" t="n">
        <v>43412.4</v>
      </c>
      <c r="F7" s="8">
        <f>ROUND(0.4*D7 + 0.6*E7, 0)</f>
        <v/>
      </c>
      <c r="G7" s="9">
        <f>C7*F7</f>
        <v/>
      </c>
    </row>
    <row r="8">
      <c r="A8" s="5" t="n">
        <v>3</v>
      </c>
      <c r="B8" s="6" t="inlineStr">
        <is>
          <t>EM223/TPGDA</t>
        </is>
      </c>
      <c r="C8" s="7" t="n">
        <v>0.04</v>
      </c>
      <c r="D8" s="8" t="n">
        <v>73000</v>
      </c>
      <c r="E8" s="8" t="n">
        <v>54000</v>
      </c>
      <c r="F8" s="8">
        <f>ROUND(0.4*D8 + 0.6*E8, 0)</f>
        <v/>
      </c>
      <c r="G8" s="9">
        <f>C8*F8</f>
        <v/>
      </c>
    </row>
    <row r="9">
      <c r="A9" s="5" t="n">
        <v>4</v>
      </c>
      <c r="B9" s="6" t="inlineStr">
        <is>
          <t>TM 2800</t>
        </is>
      </c>
      <c r="C9" s="7" t="n">
        <v>0.2167</v>
      </c>
      <c r="D9" s="8" t="n">
        <v>13200</v>
      </c>
      <c r="E9" s="8" t="n">
        <v>13200</v>
      </c>
      <c r="F9" s="8">
        <f>ROUND(0.4*D9 + 0.6*E9, 0)</f>
        <v/>
      </c>
      <c r="G9" s="9">
        <f>C9*F9</f>
        <v/>
      </c>
    </row>
    <row r="10">
      <c r="A10" s="5" t="n">
        <v>5</v>
      </c>
      <c r="B10" s="6" t="inlineStr">
        <is>
          <t>AK60 (A66)</t>
        </is>
      </c>
      <c r="C10" s="7" t="n">
        <v>0.1867</v>
      </c>
      <c r="D10" s="8" t="n">
        <v>69436.62</v>
      </c>
      <c r="E10" s="8" t="n">
        <v>67000</v>
      </c>
      <c r="F10" s="8">
        <f>ROUND(0.4*D10 + 0.6*E10, 0)</f>
        <v/>
      </c>
      <c r="G10" s="9">
        <f>C10*F10</f>
        <v/>
      </c>
    </row>
    <row r="11">
      <c r="A11" s="5" t="n">
        <v>6</v>
      </c>
      <c r="B11" s="6" t="inlineStr">
        <is>
          <t>D1173 (173)</t>
        </is>
      </c>
      <c r="C11" s="7" t="n">
        <v>0.0333</v>
      </c>
      <c r="D11" s="8" t="n">
        <v>85275.50999999999</v>
      </c>
      <c r="E11" s="8" t="n">
        <v>90000</v>
      </c>
      <c r="F11" s="8">
        <f>ROUND(0.4*D11 + 0.6*E11, 0)</f>
        <v/>
      </c>
      <c r="G11" s="9">
        <f>C11*F11</f>
        <v/>
      </c>
    </row>
    <row r="12">
      <c r="A12" s="10" t="n"/>
      <c r="B12" s="11" t="inlineStr">
        <is>
          <t>Tổng cộng</t>
        </is>
      </c>
      <c r="C12" s="12">
        <f>SUM(C6:C11)</f>
        <v/>
      </c>
      <c r="D12" s="10" t="n"/>
      <c r="E12" s="10" t="n"/>
      <c r="F12" s="10" t="n"/>
      <c r="G12" s="13">
        <f>SUM(G6:G11)</f>
        <v/>
      </c>
    </row>
    <row r="13"/>
    <row r="14"/>
    <row r="15">
      <c r="B15" s="14" t="inlineStr">
        <is>
          <t>BẢNG TÍNH GIÁ BÁN ĐỊNH HƯỚNG</t>
        </is>
      </c>
    </row>
    <row r="16">
      <c r="B16" s="15" t="inlineStr">
        <is>
          <t>Giá thành nguyên liệu thuần/kg</t>
        </is>
      </c>
      <c r="C16" s="9">
        <f>G12</f>
        <v/>
      </c>
    </row>
    <row r="17">
      <c r="B17" s="15" t="inlineStr">
        <is>
          <t>Hao hụt sản xuất (2%)</t>
        </is>
      </c>
      <c r="C17" s="9">
        <f>C16*0.02</f>
        <v/>
      </c>
    </row>
    <row r="18">
      <c r="B18" s="15" t="inlineStr">
        <is>
          <t>Chi phí vận hành (18%)</t>
        </is>
      </c>
      <c r="C18" s="9">
        <f>(C16+C17)*0.18</f>
        <v/>
      </c>
    </row>
    <row r="19">
      <c r="B19" s="15" t="inlineStr">
        <is>
          <t>Chi phí bao bì vỏ thùng</t>
        </is>
      </c>
      <c r="C19" s="8" t="n">
        <v>3200</v>
      </c>
    </row>
    <row r="20">
      <c r="B20" s="16" t="inlineStr">
        <is>
          <t>TỔNG CHI PHÍ CƠ SỞ (A)</t>
        </is>
      </c>
      <c r="C20" s="17">
        <f>SUM(C16:C19)</f>
        <v/>
      </c>
    </row>
    <row r="21">
      <c r="B21" s="15" t="inlineStr">
        <is>
          <t>Lợi nhuận định hướng (15% do A &lt; 100k)</t>
        </is>
      </c>
      <c r="C21" s="9">
        <f>C20*0.15</f>
        <v/>
      </c>
    </row>
    <row r="22">
      <c r="B22" s="16" t="inlineStr">
        <is>
          <t>GIÁ BÁN ĐỊNH HƯỚNG (Chưa VAT)</t>
        </is>
      </c>
      <c r="C22" s="17">
        <f>C20+C21</f>
        <v/>
      </c>
    </row>
    <row r="23">
      <c r="B23" s="18" t="inlineStr">
        <is>
          <t>GIÁ BÁN LÀM TRÒN</t>
        </is>
      </c>
      <c r="C23" s="19">
        <f>ROUND(C22, 0)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2026-07-15T04:55:49Z</dcterms:created>
  <dcterms:modified xmlns:dcterms="http://purl.org/dc/terms/" xmlns:xsi="http://www.w3.org/2001/XMLSchema-instance" xsi:type="dcterms:W3CDTF">2026-07-15T04:55:49Z</dcterms:modified>
</cp:coreProperties>
</file>